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20" documentId="13_ncr:1_{F794475D-50C3-48B9-A44C-C967A8DC3570}" xr6:coauthVersionLast="45" xr6:coauthVersionMax="45" xr10:uidLastSave="{51E6C952-2D2C-4F97-96A7-747593FF1A36}"/>
  <bookViews>
    <workbookView xWindow="-120" yWindow="-120" windowWidth="20730" windowHeight="11160" xr2:uid="{00000000-000D-0000-FFFF-FFFF00000000}"/>
  </bookViews>
  <sheets>
    <sheet name="Пресметка" sheetId="3" r:id="rId1"/>
    <sheet name="Податоци" sheetId="1" state="hidden" r:id="rId2"/>
  </sheets>
  <definedNames>
    <definedName name="solver_adj" localSheetId="1" hidden="1">Податоци!#REF!</definedName>
    <definedName name="solver_cvg" localSheetId="1" hidden="1">0.0001</definedName>
    <definedName name="solver_drv" localSheetId="1" hidden="1">2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Податоци!#REF!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1</definedName>
    <definedName name="solver_nwt" localSheetId="1" hidden="1">1</definedName>
    <definedName name="solver_opt" localSheetId="1" hidden="1">Податоци!#REF!</definedName>
    <definedName name="solver_pre" localSheetId="1" hidden="1">0.000001</definedName>
    <definedName name="solver_rbv" localSheetId="1" hidden="1">2</definedName>
    <definedName name="solver_rel1" localSheetId="1" hidden="1">2</definedName>
    <definedName name="solver_rhs1" localSheetId="1" hidden="1">Податоци!#REF!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0.111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3" l="1"/>
  <c r="D21" i="3"/>
  <c r="D20" i="3"/>
  <c r="D19" i="3"/>
  <c r="D18" i="3"/>
  <c r="C17" i="3" l="1"/>
  <c r="C5" i="3"/>
  <c r="E12" i="1"/>
  <c r="D12" i="1"/>
  <c r="C12" i="1"/>
  <c r="C19" i="1"/>
  <c r="C20" i="1"/>
  <c r="D14" i="1"/>
  <c r="D15" i="1"/>
  <c r="D16" i="1"/>
  <c r="D17" i="1"/>
  <c r="D18" i="1"/>
  <c r="D13" i="1"/>
  <c r="E18" i="3" l="1"/>
  <c r="E19" i="3"/>
  <c r="E20" i="3"/>
  <c r="E21" i="3"/>
  <c r="E22" i="3"/>
  <c r="D7" i="3" l="1"/>
  <c r="E7" i="3" s="1"/>
  <c r="C22" i="1"/>
  <c r="C21" i="1"/>
  <c r="D10" i="3"/>
  <c r="E10" i="3" s="1"/>
  <c r="D9" i="3"/>
  <c r="E9" i="3" s="1"/>
  <c r="C14" i="1"/>
  <c r="C15" i="1"/>
  <c r="C16" i="1"/>
  <c r="C17" i="1"/>
  <c r="C18" i="1"/>
  <c r="D6" i="3" s="1"/>
  <c r="E6" i="3" s="1"/>
  <c r="C13" i="1"/>
  <c r="C5" i="1" l="1"/>
  <c r="C4" i="1"/>
  <c r="D4" i="3" s="1"/>
  <c r="E4" i="3" s="1"/>
  <c r="D16" i="3" s="1"/>
  <c r="E16" i="3" s="1"/>
  <c r="C3" i="1"/>
  <c r="D5" i="3"/>
  <c r="E5" i="3" s="1"/>
  <c r="D8" i="3" l="1"/>
  <c r="E8" i="3" s="1"/>
  <c r="D17" i="3"/>
  <c r="E17" i="3" s="1"/>
</calcChain>
</file>

<file path=xl/sharedStrings.xml><?xml version="1.0" encoding="utf-8"?>
<sst xmlns="http://schemas.openxmlformats.org/spreadsheetml/2006/main" count="53" uniqueCount="33">
  <si>
    <t>Износ на бруто доход</t>
  </si>
  <si>
    <t>Износ на нето доход</t>
  </si>
  <si>
    <t>Данок на личен доход</t>
  </si>
  <si>
    <t>Вид на доход</t>
  </si>
  <si>
    <t>•	доходот од работа, 
•	доходот од самостојна дејност, 
•	доходот од авторски и сродни права и 
•	доходот од продажба на сопствени земјоделски производи</t>
  </si>
  <si>
    <t>За остварен бруто доход до 90.000 денари (нето до 81.000 денари)</t>
  </si>
  <si>
    <t>Пропишана стапка (во бруто износ)</t>
  </si>
  <si>
    <t>За остварен бруто доход над 90.000 денари (нето над 81.000 денари)</t>
  </si>
  <si>
    <t>Рамни стапки без разлика на висината на доходот</t>
  </si>
  <si>
    <t>Забелешка</t>
  </si>
  <si>
    <t>Договор на дело</t>
  </si>
  <si>
    <t>Нормирани трошоци</t>
  </si>
  <si>
    <t>Вајарски дела, таписерии, керамопластика, уметничка керамика и витраж</t>
  </si>
  <si>
    <t>Пресметка за разни видови НЕТО доход</t>
  </si>
  <si>
    <t>Износ на данок на личен доход</t>
  </si>
  <si>
    <t>Доход од права на индустриска сопственост</t>
  </si>
  <si>
    <t>Продажба на сопствени земјоделски производи</t>
  </si>
  <si>
    <t>Доход од дивиденди</t>
  </si>
  <si>
    <t>Доход од закуп на опремен простор</t>
  </si>
  <si>
    <t>Доход од закуп на неопремен простор</t>
  </si>
  <si>
    <t xml:space="preserve">Авторски дела (изберете од листата): </t>
  </si>
  <si>
    <t>Внесете податоци за пресметка во сивите ќелии</t>
  </si>
  <si>
    <t>Пресметана стапка (на нето доход, без нормирани трошоци)</t>
  </si>
  <si>
    <t>Пресметка стапки со нормираи трошоци доход</t>
  </si>
  <si>
    <t>Пресметка за разни видови БРУТО доход</t>
  </si>
  <si>
    <t>Пресметани стапки прва скала</t>
  </si>
  <si>
    <t>Пресметани стапки втора скала</t>
  </si>
  <si>
    <t>Прва скала за нето</t>
  </si>
  <si>
    <t>Преводи, предавања и слични интелектуални творби, изведување естрадни програми на забавна и народна музика како и за други авторски дела и предмети на сродни права</t>
  </si>
  <si>
    <t>Научни, стручни и публицистички дела, изведување уметнички дела во областа на сериозната музика, балетот, операта и театарското и филмското актерство, за рецитирање, снимање филмови и идејни скици за таписерија и идејни скици за костимографија</t>
  </si>
  <si>
    <t>Уметничка фотографија, ѕидно сликарство и сликарство во простор во техниките фреска, графика, мозаик, интарзија, емајл, интарзирани и емајлирани предмети, костимографија, модно креаторство и уметничка обработка на текстил, ткаен, печатен текстил и сл.</t>
  </si>
  <si>
    <t>Индустриско обликување со изработување модели и макети, ситна пластика, уметнички решенија за сценографија, музички и кинематографски дела и реставраторски и конзерваторски дела во областа на културата и уметноста, сликарски дела, графички дела</t>
  </si>
  <si>
    <t xml:space="preserve">•	права од индустриска сопственост, 
•	доходот од закуп и подзакуп, 
•	доходот од капитал, 
•	капиталните добивки, 
•	доходот од осигурување и друг доход,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</si>
</sst>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ден&quot;\ * #,##0.00_-;\-&quot;ден&quot;\ * #,##0.00_-;_-&quot;ден&quot;\ * &quot;-&quot;??_-;_-@_-"/>
    <numFmt numFmtId="165" formatCode="0.0000%"/>
    <numFmt numFmtId="166" formatCode="0.000%"/>
    <numFmt numFmtId="167" formatCode="&quot;ден&quot;\ 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Protection="1">
      <protection hidden="1"/>
    </xf>
    <xf numFmtId="167" fontId="3" fillId="0" borderId="0" xfId="0" applyNumberFormat="1" applyFont="1"/>
    <xf numFmtId="0" fontId="3" fillId="0" borderId="0" xfId="0" applyFont="1"/>
    <xf numFmtId="0" fontId="13" fillId="0" borderId="6" xfId="0" applyFont="1" applyBorder="1" applyAlignment="1" applyProtection="1">
      <alignment vertical="top"/>
      <protection hidden="1"/>
    </xf>
    <xf numFmtId="0" fontId="5" fillId="2" borderId="8" xfId="0" applyFont="1" applyFill="1" applyBorder="1" applyAlignment="1" applyProtection="1">
      <alignment vertical="top"/>
      <protection hidden="1"/>
    </xf>
    <xf numFmtId="0" fontId="11" fillId="0" borderId="11" xfId="0" applyFont="1" applyBorder="1" applyAlignment="1" applyProtection="1">
      <alignment horizontal="left" vertical="top" wrapText="1"/>
      <protection hidden="1"/>
    </xf>
    <xf numFmtId="0" fontId="11" fillId="0" borderId="4" xfId="0" applyFont="1" applyBorder="1" applyAlignment="1" applyProtection="1">
      <alignment horizontal="left" vertical="top" wrapText="1"/>
      <protection hidden="1"/>
    </xf>
    <xf numFmtId="0" fontId="3" fillId="0" borderId="18" xfId="0" applyFont="1" applyBorder="1" applyAlignment="1" applyProtection="1">
      <alignment horizontal="left" vertical="top"/>
      <protection hidden="1"/>
    </xf>
    <xf numFmtId="167" fontId="3" fillId="0" borderId="18" xfId="0" applyNumberFormat="1" applyFont="1" applyBorder="1" applyAlignment="1" applyProtection="1">
      <alignment horizontal="left" vertical="top"/>
      <protection hidden="1"/>
    </xf>
    <xf numFmtId="167" fontId="3" fillId="0" borderId="22" xfId="0" applyNumberFormat="1" applyFont="1" applyBorder="1" applyAlignment="1" applyProtection="1">
      <alignment horizontal="left" vertical="top"/>
      <protection hidden="1"/>
    </xf>
    <xf numFmtId="9" fontId="3" fillId="0" borderId="17" xfId="0" applyNumberFormat="1" applyFont="1" applyBorder="1" applyAlignment="1" applyProtection="1">
      <alignment horizontal="left" vertical="top"/>
      <protection hidden="1"/>
    </xf>
    <xf numFmtId="167" fontId="3" fillId="0" borderId="17" xfId="0" applyNumberFormat="1" applyFont="1" applyBorder="1" applyAlignment="1" applyProtection="1">
      <alignment horizontal="left" vertical="top"/>
      <protection hidden="1"/>
    </xf>
    <xf numFmtId="167" fontId="3" fillId="0" borderId="21" xfId="0" applyNumberFormat="1" applyFont="1" applyBorder="1" applyAlignment="1" applyProtection="1">
      <alignment horizontal="left" vertical="top"/>
      <protection hidden="1"/>
    </xf>
    <xf numFmtId="0" fontId="3" fillId="0" borderId="17" xfId="0" applyFont="1" applyBorder="1" applyAlignment="1" applyProtection="1">
      <alignment horizontal="left" vertical="top"/>
      <protection hidden="1"/>
    </xf>
    <xf numFmtId="9" fontId="3" fillId="0" borderId="15" xfId="0" applyNumberFormat="1" applyFont="1" applyBorder="1" applyAlignment="1" applyProtection="1">
      <alignment horizontal="left" vertical="top"/>
      <protection hidden="1"/>
    </xf>
    <xf numFmtId="167" fontId="3" fillId="0" borderId="15" xfId="0" applyNumberFormat="1" applyFont="1" applyBorder="1" applyAlignment="1" applyProtection="1">
      <alignment horizontal="left" vertical="top"/>
      <protection hidden="1"/>
    </xf>
    <xf numFmtId="167" fontId="3" fillId="0" borderId="16" xfId="0" applyNumberFormat="1" applyFont="1" applyBorder="1" applyAlignment="1" applyProtection="1">
      <alignment horizontal="left" vertical="top"/>
      <protection hidden="1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4" fillId="0" borderId="0" xfId="0" applyFont="1" applyProtection="1">
      <protection hidden="1"/>
    </xf>
    <xf numFmtId="0" fontId="6" fillId="0" borderId="6" xfId="0" applyFont="1" applyBorder="1" applyAlignment="1" applyProtection="1">
      <alignment horizontal="left" vertical="top"/>
      <protection hidden="1"/>
    </xf>
    <xf numFmtId="9" fontId="4" fillId="0" borderId="13" xfId="0" applyNumberFormat="1" applyFont="1" applyBorder="1" applyAlignment="1" applyProtection="1">
      <alignment horizontal="left" vertical="top" wrapText="1"/>
      <protection hidden="1"/>
    </xf>
    <xf numFmtId="0" fontId="4" fillId="0" borderId="1" xfId="0" applyFont="1" applyBorder="1" applyAlignment="1" applyProtection="1">
      <alignment horizontal="left" vertical="top" wrapText="1"/>
      <protection hidden="1"/>
    </xf>
    <xf numFmtId="0" fontId="4" fillId="0" borderId="2" xfId="0" applyFont="1" applyBorder="1" applyAlignment="1" applyProtection="1">
      <alignment horizontal="left" vertical="top"/>
      <protection hidden="1"/>
    </xf>
    <xf numFmtId="9" fontId="4" fillId="0" borderId="20" xfId="0" applyNumberFormat="1" applyFont="1" applyBorder="1" applyAlignment="1" applyProtection="1">
      <alignment horizontal="left" vertical="top"/>
      <protection hidden="1"/>
    </xf>
    <xf numFmtId="165" fontId="4" fillId="0" borderId="17" xfId="1" applyNumberFormat="1" applyFont="1" applyBorder="1" applyAlignment="1" applyProtection="1">
      <alignment horizontal="left" vertical="top"/>
      <protection hidden="1"/>
    </xf>
    <xf numFmtId="0" fontId="4" fillId="0" borderId="21" xfId="0" applyFont="1" applyBorder="1" applyAlignment="1" applyProtection="1">
      <alignment horizontal="left" vertical="top" wrapText="1"/>
      <protection hidden="1"/>
    </xf>
    <xf numFmtId="0" fontId="4" fillId="0" borderId="8" xfId="0" applyFont="1" applyBorder="1" applyAlignment="1" applyProtection="1">
      <alignment horizontal="left" vertical="top" wrapText="1"/>
      <protection hidden="1"/>
    </xf>
    <xf numFmtId="9" fontId="4" fillId="0" borderId="14" xfId="0" applyNumberFormat="1" applyFont="1" applyBorder="1" applyAlignment="1" applyProtection="1">
      <alignment horizontal="left" vertical="top"/>
      <protection hidden="1"/>
    </xf>
    <xf numFmtId="165" fontId="4" fillId="0" borderId="15" xfId="1" applyNumberFormat="1" applyFont="1" applyBorder="1" applyAlignment="1" applyProtection="1">
      <alignment horizontal="left" vertical="top"/>
      <protection hidden="1"/>
    </xf>
    <xf numFmtId="0" fontId="4" fillId="0" borderId="16" xfId="0" applyFont="1" applyBorder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9" fillId="0" borderId="0" xfId="0" applyFont="1" applyAlignment="1" applyProtection="1">
      <alignment horizontal="left" vertical="top" wrapText="1"/>
      <protection hidden="1"/>
    </xf>
    <xf numFmtId="0" fontId="4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12" fillId="0" borderId="5" xfId="0" applyFont="1" applyBorder="1" applyAlignment="1" applyProtection="1">
      <alignment wrapText="1"/>
      <protection hidden="1"/>
    </xf>
    <xf numFmtId="0" fontId="11" fillId="0" borderId="12" xfId="0" applyFont="1" applyBorder="1" applyAlignment="1" applyProtection="1">
      <alignment horizontal="left" vertical="top" wrapText="1"/>
      <protection hidden="1"/>
    </xf>
    <xf numFmtId="167" fontId="3" fillId="0" borderId="30" xfId="0" applyNumberFormat="1" applyFont="1" applyBorder="1" applyAlignment="1" applyProtection="1">
      <alignment horizontal="left" vertical="top"/>
      <protection hidden="1"/>
    </xf>
    <xf numFmtId="9" fontId="3" fillId="0" borderId="0" xfId="1" applyFont="1"/>
    <xf numFmtId="166" fontId="4" fillId="0" borderId="0" xfId="1" applyNumberFormat="1" applyFont="1" applyProtection="1">
      <protection hidden="1"/>
    </xf>
    <xf numFmtId="166" fontId="4" fillId="0" borderId="0" xfId="0" applyNumberFormat="1" applyFont="1" applyProtection="1">
      <protection hidden="1"/>
    </xf>
    <xf numFmtId="9" fontId="4" fillId="0" borderId="0" xfId="0" applyNumberFormat="1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164" fontId="4" fillId="0" borderId="0" xfId="0" applyNumberFormat="1" applyFont="1" applyProtection="1">
      <protection hidden="1"/>
    </xf>
    <xf numFmtId="167" fontId="3" fillId="3" borderId="9" xfId="0" applyNumberFormat="1" applyFont="1" applyFill="1" applyBorder="1" applyAlignment="1" applyProtection="1">
      <alignment horizontal="left" vertical="top"/>
      <protection locked="0"/>
    </xf>
    <xf numFmtId="167" fontId="3" fillId="3" borderId="19" xfId="0" applyNumberFormat="1" applyFont="1" applyFill="1" applyBorder="1" applyAlignment="1" applyProtection="1">
      <alignment horizontal="left" vertical="top"/>
      <protection locked="0"/>
    </xf>
    <xf numFmtId="167" fontId="3" fillId="3" borderId="23" xfId="0" applyNumberFormat="1" applyFont="1" applyFill="1" applyBorder="1" applyAlignment="1" applyProtection="1">
      <alignment horizontal="left" vertical="top"/>
      <protection locked="0"/>
    </xf>
    <xf numFmtId="0" fontId="5" fillId="3" borderId="8" xfId="0" applyFont="1" applyFill="1" applyBorder="1" applyAlignment="1" applyProtection="1">
      <alignment vertical="top"/>
      <protection hidden="1"/>
    </xf>
    <xf numFmtId="167" fontId="2" fillId="0" borderId="18" xfId="0" applyNumberFormat="1" applyFont="1" applyBorder="1" applyAlignment="1" applyProtection="1">
      <alignment horizontal="left" vertical="top"/>
      <protection hidden="1"/>
    </xf>
    <xf numFmtId="167" fontId="2" fillId="0" borderId="17" xfId="0" applyNumberFormat="1" applyFont="1" applyBorder="1" applyAlignment="1" applyProtection="1">
      <alignment horizontal="left" vertical="top"/>
      <protection hidden="1"/>
    </xf>
    <xf numFmtId="167" fontId="2" fillId="0" borderId="15" xfId="0" applyNumberFormat="1" applyFont="1" applyBorder="1" applyAlignment="1" applyProtection="1">
      <alignment horizontal="left" vertical="top"/>
      <protection hidden="1"/>
    </xf>
    <xf numFmtId="0" fontId="3" fillId="0" borderId="10" xfId="0" applyFont="1" applyBorder="1" applyAlignment="1" applyProtection="1">
      <alignment horizontal="left" vertical="top" wrapText="1"/>
      <protection hidden="1"/>
    </xf>
    <xf numFmtId="0" fontId="3" fillId="0" borderId="7" xfId="0" applyFont="1" applyBorder="1" applyAlignment="1" applyProtection="1">
      <alignment horizontal="left" vertical="top" wrapText="1"/>
      <protection hidden="1"/>
    </xf>
    <xf numFmtId="0" fontId="2" fillId="0" borderId="7" xfId="0" applyFont="1" applyBorder="1" applyAlignment="1" applyProtection="1">
      <alignment horizontal="left" vertical="top" wrapText="1"/>
      <protection hidden="1"/>
    </xf>
    <xf numFmtId="0" fontId="3" fillId="0" borderId="8" xfId="0" applyFont="1" applyBorder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167" fontId="3" fillId="0" borderId="0" xfId="0" applyNumberFormat="1" applyFont="1" applyAlignment="1" applyProtection="1">
      <alignment horizontal="left" vertical="top"/>
      <protection hidden="1"/>
    </xf>
    <xf numFmtId="0" fontId="3" fillId="0" borderId="0" xfId="0" applyFont="1" applyProtection="1">
      <protection hidden="1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3" fillId="0" borderId="28" xfId="0" applyFont="1" applyBorder="1" applyAlignment="1" applyProtection="1">
      <alignment horizontal="center" vertical="top"/>
      <protection hidden="1"/>
    </xf>
    <xf numFmtId="0" fontId="13" fillId="0" borderId="24" xfId="0" applyFont="1" applyBorder="1" applyAlignment="1" applyProtection="1">
      <alignment horizontal="center" vertical="top"/>
      <protection hidden="1"/>
    </xf>
    <xf numFmtId="0" fontId="13" fillId="0" borderId="25" xfId="0" applyFont="1" applyBorder="1" applyAlignment="1" applyProtection="1">
      <alignment horizontal="center" vertical="top"/>
      <protection hidden="1"/>
    </xf>
    <xf numFmtId="0" fontId="13" fillId="0" borderId="29" xfId="0" applyFont="1" applyBorder="1" applyAlignment="1" applyProtection="1">
      <alignment horizontal="center" vertical="top"/>
      <protection hidden="1"/>
    </xf>
    <xf numFmtId="0" fontId="13" fillId="0" borderId="26" xfId="0" applyFont="1" applyBorder="1" applyAlignment="1" applyProtection="1">
      <alignment horizontal="center" vertical="top"/>
      <protection hidden="1"/>
    </xf>
    <xf numFmtId="0" fontId="13" fillId="0" borderId="27" xfId="0" applyFont="1" applyBorder="1" applyAlignment="1" applyProtection="1">
      <alignment horizontal="center" vertical="top"/>
      <protection hidden="1"/>
    </xf>
    <xf numFmtId="0" fontId="4" fillId="0" borderId="7" xfId="0" applyFont="1" applyBorder="1" applyAlignment="1" applyProtection="1">
      <alignment horizontal="left" vertical="center" wrapText="1"/>
      <protection hidden="1"/>
    </xf>
    <xf numFmtId="0" fontId="8" fillId="2" borderId="3" xfId="0" applyFont="1" applyFill="1" applyBorder="1" applyAlignment="1" applyProtection="1">
      <alignment horizontal="left" vertical="top"/>
      <protection hidden="1"/>
    </xf>
    <xf numFmtId="0" fontId="8" fillId="2" borderId="11" xfId="0" applyFont="1" applyFill="1" applyBorder="1" applyAlignment="1" applyProtection="1">
      <alignment horizontal="left" vertical="top"/>
      <protection hidden="1"/>
    </xf>
    <xf numFmtId="0" fontId="8" fillId="2" borderId="4" xfId="0" applyFont="1" applyFill="1" applyBorder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left" vertical="top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4BF39-B28C-4056-B473-3770B9379CCE}">
  <dimension ref="A1:F22"/>
  <sheetViews>
    <sheetView tabSelected="1" workbookViewId="0">
      <selection activeCell="B9" sqref="B9"/>
    </sheetView>
  </sheetViews>
  <sheetFormatPr defaultColWidth="8.85546875" defaultRowHeight="15" x14ac:dyDescent="0.25"/>
  <cols>
    <col min="1" max="1" width="51.42578125" style="61" customWidth="1"/>
    <col min="2" max="2" width="15" style="61" customWidth="1"/>
    <col min="3" max="3" width="11.7109375" style="61" customWidth="1"/>
    <col min="4" max="5" width="15" style="61" customWidth="1"/>
    <col min="6" max="6" width="10.28515625" style="3" bestFit="1" customWidth="1"/>
    <col min="7" max="16384" width="8.85546875" style="3"/>
  </cols>
  <sheetData>
    <row r="1" spans="1:6" ht="18.75" x14ac:dyDescent="0.25">
      <c r="A1" s="4" t="s">
        <v>13</v>
      </c>
      <c r="B1" s="63"/>
      <c r="C1" s="64"/>
      <c r="D1" s="64"/>
      <c r="E1" s="65"/>
    </row>
    <row r="2" spans="1:6" ht="15.75" thickBot="1" x14ac:dyDescent="0.3">
      <c r="A2" s="50" t="s">
        <v>21</v>
      </c>
      <c r="B2" s="66"/>
      <c r="C2" s="67"/>
      <c r="D2" s="67"/>
      <c r="E2" s="68"/>
    </row>
    <row r="3" spans="1:6" ht="26.25" thickBot="1" x14ac:dyDescent="0.3">
      <c r="A3" s="37"/>
      <c r="B3" s="38" t="s">
        <v>1</v>
      </c>
      <c r="C3" s="6" t="s">
        <v>11</v>
      </c>
      <c r="D3" s="6" t="s">
        <v>14</v>
      </c>
      <c r="E3" s="7" t="s">
        <v>0</v>
      </c>
    </row>
    <row r="4" spans="1:6" x14ac:dyDescent="0.25">
      <c r="A4" s="54" t="s">
        <v>10</v>
      </c>
      <c r="B4" s="47"/>
      <c r="C4" s="8"/>
      <c r="D4" s="51">
        <f>ROUND(IF(B4&gt;81000,(B4-81000)*Податоци!C4+81000*Податоци!C3,B4*Податоци!C3),0)</f>
        <v>0</v>
      </c>
      <c r="E4" s="10">
        <f>B4+D4</f>
        <v>0</v>
      </c>
    </row>
    <row r="5" spans="1:6" x14ac:dyDescent="0.25">
      <c r="A5" s="62" t="s">
        <v>20</v>
      </c>
      <c r="B5" s="48"/>
      <c r="C5" s="11">
        <f>VLOOKUP(A5,Податоци!A12:B17,2,FALSE)</f>
        <v>0</v>
      </c>
      <c r="D5" s="52">
        <f>IF(B5&gt;VLOOKUP(A5,Податоци!A11:E22,5,FALSE),(B5-VLOOKUP(A5,Податоци!A11:E22,5,FALSE))*VLOOKUP(A5,Податоци!A11:E22,4,FALSE)+VLOOKUP(A5,Податоци!A11:E22,5,FALSE)*VLOOKUP(A5,Податоци!A11:E22,3,FALSE),B5*VLOOKUP(A5,Податоци!A11:E22,3,FALSE))</f>
        <v>0</v>
      </c>
      <c r="E5" s="13">
        <f>B5+D5</f>
        <v>0</v>
      </c>
      <c r="F5" s="40"/>
    </row>
    <row r="6" spans="1:6" x14ac:dyDescent="0.25">
      <c r="A6" s="56" t="s">
        <v>16</v>
      </c>
      <c r="B6" s="48"/>
      <c r="C6" s="11">
        <v>0.8</v>
      </c>
      <c r="D6" s="52">
        <f>IF(B6&gt;VLOOKUP(A6,Податоци!A11:E22,5,FALSE),(B6-VLOOKUP(A6,Податоци!A11:E22,5,FALSE))*VLOOKUP(A6,Податоци!A11:E22,4,FALSE)+VLOOKUP(A6,Податоци!A11:E22,5,FALSE)*VLOOKUP(A6,Податоци!A11:E22,3,FALSE),B6*VLOOKUP(A6,Податоци!A11:E22,3,FALSE))</f>
        <v>0</v>
      </c>
      <c r="E6" s="13">
        <f>B6+D6</f>
        <v>0</v>
      </c>
      <c r="F6" s="2"/>
    </row>
    <row r="7" spans="1:6" x14ac:dyDescent="0.25">
      <c r="A7" s="55" t="s">
        <v>15</v>
      </c>
      <c r="B7" s="48"/>
      <c r="C7" s="11">
        <v>0.1</v>
      </c>
      <c r="D7" s="52">
        <f>B7*Податоци!C19</f>
        <v>0</v>
      </c>
      <c r="E7" s="13">
        <f t="shared" ref="E7:E10" si="0">B7+D7</f>
        <v>0</v>
      </c>
    </row>
    <row r="8" spans="1:6" x14ac:dyDescent="0.25">
      <c r="A8" s="55" t="s">
        <v>17</v>
      </c>
      <c r="B8" s="48"/>
      <c r="C8" s="14"/>
      <c r="D8" s="52">
        <f>B8*Податоци!C5</f>
        <v>0</v>
      </c>
      <c r="E8" s="13">
        <f t="shared" si="0"/>
        <v>0</v>
      </c>
    </row>
    <row r="9" spans="1:6" x14ac:dyDescent="0.25">
      <c r="A9" s="55" t="s">
        <v>18</v>
      </c>
      <c r="B9" s="48"/>
      <c r="C9" s="11">
        <v>0.15</v>
      </c>
      <c r="D9" s="52">
        <f>B9*ROUND(((100-Пресметка!C9*100)*Податоци!$B$5*100)/(100-(100-Пресметка!C9*100)*Податоци!$B$5*100/100)/100,6)</f>
        <v>0</v>
      </c>
      <c r="E9" s="13">
        <f t="shared" si="0"/>
        <v>0</v>
      </c>
    </row>
    <row r="10" spans="1:6" ht="15.75" thickBot="1" x14ac:dyDescent="0.3">
      <c r="A10" s="57" t="s">
        <v>19</v>
      </c>
      <c r="B10" s="49"/>
      <c r="C10" s="15">
        <v>0.1</v>
      </c>
      <c r="D10" s="53">
        <f>B10*ROUND(((100-Пресметка!C10*100)*Податоци!$B$5*100)/(100-(100-Пресметка!C10*100)*Податоци!$B$5*100/100)/100,6)</f>
        <v>0</v>
      </c>
      <c r="E10" s="17">
        <f t="shared" si="0"/>
        <v>0</v>
      </c>
    </row>
    <row r="11" spans="1:6" x14ac:dyDescent="0.25">
      <c r="A11" s="58"/>
      <c r="B11" s="59"/>
      <c r="C11" s="59"/>
      <c r="D11" s="60"/>
      <c r="E11" s="60"/>
    </row>
    <row r="12" spans="1:6" ht="15.75" thickBot="1" x14ac:dyDescent="0.3">
      <c r="A12" s="58"/>
    </row>
    <row r="13" spans="1:6" ht="18.75" x14ac:dyDescent="0.25">
      <c r="A13" s="4" t="s">
        <v>24</v>
      </c>
      <c r="B13" s="63"/>
      <c r="C13" s="64"/>
      <c r="D13" s="64"/>
      <c r="E13" s="65"/>
    </row>
    <row r="14" spans="1:6" ht="15.75" thickBot="1" x14ac:dyDescent="0.3">
      <c r="A14" s="5" t="s">
        <v>21</v>
      </c>
      <c r="B14" s="66"/>
      <c r="C14" s="67"/>
      <c r="D14" s="67"/>
      <c r="E14" s="68"/>
    </row>
    <row r="15" spans="1:6" ht="26.25" thickBot="1" x14ac:dyDescent="0.3">
      <c r="A15" s="37"/>
      <c r="B15" s="38" t="s">
        <v>0</v>
      </c>
      <c r="C15" s="6" t="s">
        <v>11</v>
      </c>
      <c r="D15" s="6" t="s">
        <v>14</v>
      </c>
      <c r="E15" s="7" t="s">
        <v>1</v>
      </c>
    </row>
    <row r="16" spans="1:6" x14ac:dyDescent="0.25">
      <c r="A16" s="54" t="s">
        <v>10</v>
      </c>
      <c r="B16" s="47"/>
      <c r="C16" s="8"/>
      <c r="D16" s="9">
        <f>ROUND(IF(B16&gt;90000,(B16-90000)*Податоци!B4+90000*Податоци!B3,B16*Податоци!B3),0)</f>
        <v>0</v>
      </c>
      <c r="E16" s="10">
        <f>B16-D16</f>
        <v>0</v>
      </c>
    </row>
    <row r="17" spans="1:6" x14ac:dyDescent="0.25">
      <c r="A17" s="18" t="s">
        <v>20</v>
      </c>
      <c r="B17" s="48"/>
      <c r="C17" s="11">
        <f>VLOOKUP(A17,Податоци!A12:B17,2,FALSE)</f>
        <v>0</v>
      </c>
      <c r="D17" s="12">
        <f>ROUND(IF((B17-B17*C17)&gt;90000,((B17-(B17*C17))-90000)*Податоци!B4+90000*Податоци!B3,(B17-(B17*C17))*Податоци!B3),0)</f>
        <v>0</v>
      </c>
      <c r="E17" s="10">
        <f t="shared" ref="E17:E22" si="1">B17-D17</f>
        <v>0</v>
      </c>
      <c r="F17" s="2"/>
    </row>
    <row r="18" spans="1:6" x14ac:dyDescent="0.25">
      <c r="A18" s="55" t="s">
        <v>16</v>
      </c>
      <c r="B18" s="48"/>
      <c r="C18" s="11">
        <v>0.8</v>
      </c>
      <c r="D18" s="12">
        <f>ROUND(IF((B18-B18*C18)&gt;90000,((B18-(B18*C18))-90000)*Податоци!B4+90000*Податоци!B3,(B18-(B18*C18))*Податоци!B3),0)</f>
        <v>0</v>
      </c>
      <c r="E18" s="10">
        <f t="shared" si="1"/>
        <v>0</v>
      </c>
      <c r="F18" s="2"/>
    </row>
    <row r="19" spans="1:6" x14ac:dyDescent="0.25">
      <c r="A19" s="55" t="s">
        <v>15</v>
      </c>
      <c r="B19" s="48"/>
      <c r="C19" s="11">
        <v>0.1</v>
      </c>
      <c r="D19" s="12">
        <f>((B19-(B19*C19))*Податоци!B5)</f>
        <v>0</v>
      </c>
      <c r="E19" s="10">
        <f t="shared" si="1"/>
        <v>0</v>
      </c>
    </row>
    <row r="20" spans="1:6" x14ac:dyDescent="0.25">
      <c r="A20" s="55" t="s">
        <v>17</v>
      </c>
      <c r="B20" s="48"/>
      <c r="C20" s="14"/>
      <c r="D20" s="12">
        <f>((B20-(B20*C20))*Податоци!B5)</f>
        <v>0</v>
      </c>
      <c r="E20" s="10">
        <f t="shared" si="1"/>
        <v>0</v>
      </c>
    </row>
    <row r="21" spans="1:6" x14ac:dyDescent="0.25">
      <c r="A21" s="55" t="s">
        <v>18</v>
      </c>
      <c r="B21" s="48"/>
      <c r="C21" s="11">
        <v>0.15</v>
      </c>
      <c r="D21" s="12">
        <f>((B21-(B21*C21))*Податоци!B5)</f>
        <v>0</v>
      </c>
      <c r="E21" s="10">
        <f t="shared" si="1"/>
        <v>0</v>
      </c>
    </row>
    <row r="22" spans="1:6" ht="15.75" thickBot="1" x14ac:dyDescent="0.3">
      <c r="A22" s="57" t="s">
        <v>19</v>
      </c>
      <c r="B22" s="49"/>
      <c r="C22" s="15">
        <v>0.1</v>
      </c>
      <c r="D22" s="16">
        <f>((B22-(B22*C22))*Податоци!B5)</f>
        <v>0</v>
      </c>
      <c r="E22" s="39">
        <f t="shared" si="1"/>
        <v>0</v>
      </c>
    </row>
  </sheetData>
  <sheetProtection algorithmName="SHA-512" hashValue="om2R8JjYAWPAbcJIN7CnBVdCFzRMMcgntxuKBIpqFig1n3lM67Y08Er+mKyQVVNxhjfBzlGjQfEV7hYAKtabaA==" saltValue="4w0m+fm3fNBbO1FWndpY1A==" spinCount="100000" sheet="1" objects="1" scenarios="1"/>
  <mergeCells count="2">
    <mergeCell ref="B1:E2"/>
    <mergeCell ref="B13:E1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667F4A-D7F8-48D0-8F05-99C5C485F460}">
          <x14:formula1>
            <xm:f>Податоци!$A$12:$A$17</xm:f>
          </x14:formula1>
          <xm:sqref>A5 A17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opLeftCell="A19" zoomScale="85" zoomScaleNormal="85" workbookViewId="0">
      <selection activeCell="B12" sqref="B12"/>
    </sheetView>
  </sheetViews>
  <sheetFormatPr defaultColWidth="8.85546875" defaultRowHeight="15" x14ac:dyDescent="0.25"/>
  <cols>
    <col min="1" max="1" width="45.7109375" style="36" customWidth="1"/>
    <col min="2" max="2" width="24" style="36" customWidth="1"/>
    <col min="3" max="3" width="23.85546875" style="36" customWidth="1"/>
    <col min="4" max="4" width="37.85546875" style="36" bestFit="1" customWidth="1"/>
    <col min="5" max="5" width="34.140625" style="1" bestFit="1" customWidth="1"/>
    <col min="6" max="6" width="22.85546875" style="1" customWidth="1"/>
    <col min="7" max="7" width="8.85546875" style="1"/>
    <col min="8" max="8" width="14.28515625" style="1" customWidth="1"/>
    <col min="9" max="11" width="22.85546875" style="1" customWidth="1"/>
    <col min="12" max="16384" width="8.85546875" style="1"/>
  </cols>
  <sheetData>
    <row r="1" spans="1:15" ht="24" thickBot="1" x14ac:dyDescent="0.3">
      <c r="A1" s="70" t="s">
        <v>2</v>
      </c>
      <c r="B1" s="71"/>
      <c r="C1" s="71"/>
      <c r="D1" s="72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45" x14ac:dyDescent="0.25">
      <c r="A2" s="20" t="s">
        <v>3</v>
      </c>
      <c r="B2" s="21" t="s">
        <v>6</v>
      </c>
      <c r="C2" s="22" t="s">
        <v>22</v>
      </c>
      <c r="D2" s="23" t="s">
        <v>9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 ht="45" x14ac:dyDescent="0.25">
      <c r="A3" s="69" t="s">
        <v>4</v>
      </c>
      <c r="B3" s="24">
        <v>0.1</v>
      </c>
      <c r="C3" s="25">
        <f>B3/(1-B3)</f>
        <v>0.11111111111111112</v>
      </c>
      <c r="D3" s="26" t="s">
        <v>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ht="45" x14ac:dyDescent="0.25">
      <c r="A4" s="69"/>
      <c r="B4" s="24">
        <v>0.1</v>
      </c>
      <c r="C4" s="25">
        <f>B4/(1-B4)</f>
        <v>0.11111111111111112</v>
      </c>
      <c r="D4" s="26" t="s">
        <v>7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75.75" thickBot="1" x14ac:dyDescent="0.3">
      <c r="A5" s="27" t="s">
        <v>32</v>
      </c>
      <c r="B5" s="28">
        <v>0.1</v>
      </c>
      <c r="C5" s="29">
        <f>B5/(1-B5)</f>
        <v>0.11111111111111112</v>
      </c>
      <c r="D5" s="30" t="s">
        <v>8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5.75" x14ac:dyDescent="0.25">
      <c r="A6" s="31"/>
      <c r="B6" s="31"/>
      <c r="C6" s="31"/>
      <c r="D6" s="31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5.75" x14ac:dyDescent="0.25">
      <c r="A7" s="31"/>
      <c r="B7" s="31"/>
      <c r="C7" s="31"/>
      <c r="D7" s="31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73" t="s">
        <v>23</v>
      </c>
      <c r="B8" s="73"/>
      <c r="C8" s="73"/>
      <c r="D8" s="73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5.75" x14ac:dyDescent="0.25">
      <c r="A9" s="31"/>
      <c r="B9" s="31" t="s">
        <v>11</v>
      </c>
      <c r="C9" s="31" t="s">
        <v>25</v>
      </c>
      <c r="D9" s="31" t="s">
        <v>26</v>
      </c>
      <c r="E9" s="19" t="s">
        <v>27</v>
      </c>
      <c r="F9" s="19"/>
      <c r="G9" s="19"/>
      <c r="H9" s="19"/>
      <c r="I9" s="19"/>
      <c r="J9" s="19"/>
      <c r="K9" s="19"/>
      <c r="L9" s="19"/>
      <c r="M9" s="19"/>
      <c r="N9" s="19"/>
    </row>
    <row r="10" spans="1:15" ht="15.75" x14ac:dyDescent="0.25">
      <c r="A10" s="31"/>
      <c r="B10" s="31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5" ht="15.75" x14ac:dyDescent="0.25">
      <c r="A11" s="32" t="s">
        <v>10</v>
      </c>
      <c r="B11" s="31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5" ht="15.75" x14ac:dyDescent="0.25">
      <c r="A12" s="32" t="s">
        <v>20</v>
      </c>
      <c r="B12" s="43"/>
      <c r="C12" s="42">
        <f>ROUND(((100-B12*100)*Податоци!$B$3*100)/(100-(100-B12*100)*Податоци!$B$3*100/100)/100,6)</f>
        <v>0.111111</v>
      </c>
      <c r="D12" s="41">
        <f>ROUND(((100-B12*100)*Податоци!$B$4*100)/(100-(100-B12*100)*Податоци!$B$4*100/100)/100,6)</f>
        <v>0.111111</v>
      </c>
      <c r="E12" s="46">
        <f>(90000-90000*B12)-((90000-90000*B12)*$B$3)</f>
        <v>81000</v>
      </c>
      <c r="F12" s="19"/>
      <c r="G12" s="19"/>
      <c r="H12" s="19"/>
      <c r="I12" s="19"/>
      <c r="J12" s="19"/>
      <c r="K12" s="19"/>
      <c r="L12" s="19"/>
      <c r="M12" s="19"/>
      <c r="N12" s="19"/>
    </row>
    <row r="13" spans="1:15" ht="28.9" customHeight="1" x14ac:dyDescent="0.25">
      <c r="A13" s="33" t="s">
        <v>12</v>
      </c>
      <c r="B13" s="43">
        <v>0.5</v>
      </c>
      <c r="C13" s="42">
        <f>ROUND(((100-B13*100)*Податоци!$B$3*100)/(100-(100-B13*100)*Податоци!$B$3*100/100)/100,6)</f>
        <v>5.2631999999999998E-2</v>
      </c>
      <c r="D13" s="41">
        <f>ROUND(((100-B13*100)*Податоци!$B$4*100)/(100-(100-B13*100)*Податоци!$B$4*100/100)/100,6)</f>
        <v>5.2631999999999998E-2</v>
      </c>
      <c r="E13" s="46">
        <v>171000</v>
      </c>
      <c r="F13" s="19"/>
      <c r="G13" s="19"/>
      <c r="H13" s="19"/>
      <c r="I13" s="19"/>
      <c r="J13" s="19"/>
      <c r="K13" s="19"/>
      <c r="L13" s="19"/>
      <c r="M13" s="19"/>
      <c r="N13" s="19"/>
    </row>
    <row r="14" spans="1:15" ht="99.75" x14ac:dyDescent="0.25">
      <c r="A14" s="33" t="s">
        <v>30</v>
      </c>
      <c r="B14" s="43">
        <v>0.4</v>
      </c>
      <c r="C14" s="42">
        <f>ROUND(((100-B14*100)*Податоци!$B$3*100)/(100-(100-B14*100)*Податоци!$B$3*100/100)/100,6)</f>
        <v>6.3829999999999998E-2</v>
      </c>
      <c r="D14" s="41">
        <f>ROUND(((100-B14*100)*Податоци!$B$4*100)/(100-(100-B14*100)*Податоци!$B$4*100/100)/100,6)</f>
        <v>6.3829999999999998E-2</v>
      </c>
      <c r="E14" s="46">
        <v>141000</v>
      </c>
      <c r="F14" s="19"/>
      <c r="G14" s="19"/>
      <c r="H14" s="19"/>
      <c r="I14" s="19"/>
      <c r="J14" s="19"/>
      <c r="K14" s="19"/>
      <c r="L14" s="19"/>
      <c r="M14" s="19"/>
      <c r="N14" s="19"/>
    </row>
    <row r="15" spans="1:15" ht="85.15" customHeight="1" x14ac:dyDescent="0.25">
      <c r="A15" s="33" t="s">
        <v>31</v>
      </c>
      <c r="B15" s="43">
        <v>0.4</v>
      </c>
      <c r="C15" s="42">
        <f>ROUND(((100-B15*100)*Податоци!$B$3*100)/(100-(100-B15*100)*Податоци!$B$3*100/100)/100,6)</f>
        <v>6.3829999999999998E-2</v>
      </c>
      <c r="D15" s="41">
        <f>ROUND(((100-B15*100)*Податоци!$B$4*100)/(100-(100-B15*100)*Податоци!$B$4*100/100)/100,6)</f>
        <v>6.3829999999999998E-2</v>
      </c>
      <c r="E15" s="46">
        <v>141000</v>
      </c>
      <c r="F15" s="19"/>
      <c r="G15" s="19"/>
      <c r="H15" s="19"/>
      <c r="I15" s="19"/>
      <c r="J15" s="19"/>
      <c r="K15" s="19"/>
      <c r="L15" s="19"/>
      <c r="M15" s="19"/>
      <c r="N15" s="19"/>
    </row>
    <row r="16" spans="1:15" ht="99.75" x14ac:dyDescent="0.25">
      <c r="A16" s="33" t="s">
        <v>29</v>
      </c>
      <c r="B16" s="43">
        <v>0.3</v>
      </c>
      <c r="C16" s="42">
        <f>ROUND(((100-B16*100)*Податоци!$B$3*100)/(100-(100-B16*100)*Податоци!$B$3*100/100)/100,6)</f>
        <v>7.5269000000000003E-2</v>
      </c>
      <c r="D16" s="41">
        <f>ROUND(((100-B16*100)*Податоци!$B$4*100)/(100-(100-B16*100)*Податоци!$B$4*100/100)/100,6)</f>
        <v>7.5269000000000003E-2</v>
      </c>
      <c r="E16" s="46">
        <v>119571.96</v>
      </c>
      <c r="F16" s="19"/>
      <c r="G16" s="19"/>
      <c r="H16" s="19"/>
      <c r="I16" s="19"/>
      <c r="J16" s="19"/>
      <c r="K16" s="19"/>
      <c r="L16" s="19"/>
      <c r="M16" s="19"/>
      <c r="N16" s="19"/>
    </row>
    <row r="17" spans="1:15" ht="71.25" x14ac:dyDescent="0.25">
      <c r="A17" s="33" t="s">
        <v>28</v>
      </c>
      <c r="B17" s="43">
        <v>0.2</v>
      </c>
      <c r="C17" s="42">
        <f>ROUND(((100-B17*100)*Податоци!$B$3*100)/(100-(100-B17*100)*Податоци!$B$3*100/100)/100,6)</f>
        <v>8.6957000000000007E-2</v>
      </c>
      <c r="D17" s="41">
        <f>ROUND(((100-B17*100)*Податоци!$B$4*100)/(100-(100-B17*100)*Податоци!$B$4*100/100)/100,6)</f>
        <v>8.6957000000000007E-2</v>
      </c>
      <c r="E17" s="46">
        <v>103500</v>
      </c>
      <c r="F17" s="19"/>
      <c r="G17" s="19"/>
      <c r="H17" s="19"/>
      <c r="I17" s="19"/>
      <c r="J17" s="19"/>
      <c r="K17" s="19"/>
      <c r="L17" s="19"/>
      <c r="M17" s="19"/>
      <c r="N17" s="19"/>
    </row>
    <row r="18" spans="1:15" ht="30" x14ac:dyDescent="0.25">
      <c r="A18" s="34" t="s">
        <v>16</v>
      </c>
      <c r="B18" s="43">
        <v>0.8</v>
      </c>
      <c r="C18" s="42">
        <f>ROUND(((100-B18*100)*Податоци!$B$3*100)/(100-(100-B18*100)*Податоци!$B$3*100/100)/100,6)</f>
        <v>2.0407999999999999E-2</v>
      </c>
      <c r="D18" s="41">
        <f>ROUND(((100-B18*100)*Податоци!$B$4*100)/(100-(100-B18*100)*Податоци!$B$4*100/100)/100,6)</f>
        <v>2.0407999999999999E-2</v>
      </c>
      <c r="E18" s="46">
        <v>441000</v>
      </c>
      <c r="F18" s="19"/>
      <c r="G18" s="19"/>
      <c r="H18" s="19"/>
      <c r="I18" s="19"/>
      <c r="J18" s="19"/>
      <c r="K18" s="19"/>
      <c r="L18" s="19"/>
      <c r="M18" s="19"/>
      <c r="N18" s="19"/>
    </row>
    <row r="19" spans="1:15" ht="30" x14ac:dyDescent="0.25">
      <c r="A19" s="35" t="s">
        <v>15</v>
      </c>
      <c r="B19" s="43">
        <v>0.1</v>
      </c>
      <c r="C19" s="42">
        <f>ROUND(((100-B19*100)*Податоци!$B$5*100)/(100-(100-B19*100)*Податоци!$B$5*100/100)/100,6)</f>
        <v>9.8901000000000003E-2</v>
      </c>
      <c r="D19" s="41"/>
      <c r="E19" s="46"/>
      <c r="F19" s="19"/>
      <c r="G19" s="19"/>
      <c r="H19" s="19"/>
      <c r="I19" s="19"/>
      <c r="J19" s="19"/>
      <c r="K19" s="19"/>
      <c r="L19" s="19"/>
      <c r="M19" s="19"/>
      <c r="N19" s="19"/>
    </row>
    <row r="20" spans="1:15" ht="15.75" x14ac:dyDescent="0.25">
      <c r="A20" s="31" t="s">
        <v>17</v>
      </c>
      <c r="B20" s="44"/>
      <c r="C20" s="42">
        <f>ROUND(((100-B20*100)*Податоци!$B$5*100)/(100-(100-B20*100)*Податоци!$B$5*100/100)/100,6)</f>
        <v>0.111111</v>
      </c>
      <c r="D20" s="41"/>
      <c r="E20" s="46"/>
      <c r="F20" s="19"/>
      <c r="G20" s="19"/>
      <c r="H20" s="19"/>
      <c r="I20" s="19"/>
      <c r="J20" s="19"/>
      <c r="K20" s="19"/>
      <c r="L20" s="19"/>
      <c r="M20" s="19"/>
      <c r="N20" s="19"/>
    </row>
    <row r="21" spans="1:15" ht="15.75" x14ac:dyDescent="0.25">
      <c r="A21" s="31" t="s">
        <v>18</v>
      </c>
      <c r="B21" s="43">
        <v>0.15</v>
      </c>
      <c r="C21" s="42">
        <f>ROUND(((100-B21*100)*Податоци!$B$5*100)/(100-(100-B21*100)*Податоци!$B$5*100/100)/100,6)</f>
        <v>9.2896000000000006E-2</v>
      </c>
      <c r="D21" s="41"/>
      <c r="E21" s="46"/>
      <c r="F21" s="19"/>
      <c r="G21" s="19"/>
      <c r="H21" s="19"/>
      <c r="I21" s="19"/>
      <c r="J21" s="19"/>
      <c r="K21" s="19"/>
      <c r="L21" s="19"/>
      <c r="M21" s="19"/>
      <c r="N21" s="19"/>
    </row>
    <row r="22" spans="1:15" ht="15.75" x14ac:dyDescent="0.25">
      <c r="A22" s="31" t="s">
        <v>19</v>
      </c>
      <c r="B22" s="43">
        <v>0.1</v>
      </c>
      <c r="C22" s="42">
        <f>ROUND(((100-B22*100)*Податоци!$B$5*100)/(100-(100-B22*100)*Податоци!$B$5*100/100)/100,6)</f>
        <v>9.8901000000000003E-2</v>
      </c>
      <c r="D22" s="41"/>
      <c r="E22" s="46"/>
      <c r="F22" s="19"/>
      <c r="G22" s="19"/>
      <c r="H22" s="19"/>
      <c r="I22" s="19"/>
      <c r="J22" s="19"/>
      <c r="K22" s="19"/>
      <c r="L22" s="19"/>
      <c r="M22" s="19"/>
      <c r="N22" s="19"/>
    </row>
    <row r="23" spans="1:15" ht="15.75" x14ac:dyDescent="0.25">
      <c r="B23" s="45"/>
      <c r="C23" s="31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5" ht="15.75" x14ac:dyDescent="0.25">
      <c r="A24" s="31"/>
      <c r="B24" s="44"/>
      <c r="C24" s="31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5" ht="15.75" x14ac:dyDescent="0.25">
      <c r="A25" s="31"/>
      <c r="B25" s="44"/>
      <c r="C25" s="31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5" ht="15.75" x14ac:dyDescent="0.25">
      <c r="A26" s="31"/>
      <c r="B26" s="31"/>
      <c r="C26" s="31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5" ht="15.75" x14ac:dyDescent="0.25">
      <c r="A27" s="31"/>
      <c r="B27" s="31"/>
      <c r="C27" s="31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5" ht="15.75" x14ac:dyDescent="0.25">
      <c r="A28" s="31"/>
      <c r="B28" s="31"/>
      <c r="C28" s="31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5" ht="15.75" x14ac:dyDescent="0.25">
      <c r="A29" s="31"/>
      <c r="B29" s="31"/>
      <c r="C29" s="31"/>
      <c r="D29" s="31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</row>
    <row r="30" spans="1:15" ht="15.75" x14ac:dyDescent="0.25">
      <c r="A30" s="31"/>
      <c r="B30" s="31"/>
      <c r="C30" s="31"/>
      <c r="D30" s="31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</row>
    <row r="31" spans="1:15" ht="15.75" x14ac:dyDescent="0.25">
      <c r="A31" s="31"/>
      <c r="B31" s="31"/>
      <c r="C31" s="31"/>
      <c r="D31" s="31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5" ht="15.75" x14ac:dyDescent="0.25">
      <c r="A32" s="31"/>
      <c r="B32" s="31"/>
      <c r="C32" s="31"/>
      <c r="D32" s="31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</row>
    <row r="33" spans="1:15" ht="15.75" x14ac:dyDescent="0.25">
      <c r="A33" s="31"/>
      <c r="B33" s="31"/>
      <c r="C33" s="31"/>
      <c r="D33" s="31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</row>
    <row r="34" spans="1:15" ht="15.75" x14ac:dyDescent="0.25">
      <c r="A34" s="31"/>
      <c r="B34" s="31"/>
      <c r="C34" s="31"/>
      <c r="D34" s="31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</row>
    <row r="35" spans="1:15" ht="15.75" x14ac:dyDescent="0.25">
      <c r="A35" s="31"/>
      <c r="B35" s="31"/>
      <c r="C35" s="31"/>
      <c r="D35" s="31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</row>
    <row r="36" spans="1:15" ht="15.75" x14ac:dyDescent="0.25">
      <c r="A36" s="31"/>
      <c r="B36" s="31"/>
      <c r="C36" s="31"/>
      <c r="D36" s="31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</row>
    <row r="37" spans="1:15" ht="15.75" x14ac:dyDescent="0.25">
      <c r="A37" s="31"/>
      <c r="B37" s="31"/>
      <c r="C37" s="31"/>
      <c r="D37" s="31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</row>
  </sheetData>
  <sheetProtection algorithmName="SHA-512" hashValue="3X+e+3SbfoBwyKH02dL1P5Gp6qsr2Mh46NTvbA33LXaIRZRy7v4uK9hGYaYhMx1tw3PzWJR8oROLEBv2G3yXBw==" saltValue="kAq9XSVf7yS8umrG3IaCxg==" spinCount="100000" sheet="1" objects="1" scenarios="1"/>
  <mergeCells count="3">
    <mergeCell ref="A3:A4"/>
    <mergeCell ref="A1:D1"/>
    <mergeCell ref="A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Пресметка</vt:lpstr>
      <vt:lpstr>Податоци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2020-01-08T11:09:30Z</dcterms:modified>
</cp:coreProperties>
</file>