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Капитални инвестиции" sheetId="1" r:id="rId1"/>
  </sheets>
  <calcPr calcId="144525"/>
</workbook>
</file>

<file path=xl/calcChain.xml><?xml version="1.0" encoding="utf-8"?>
<calcChain xmlns="http://schemas.openxmlformats.org/spreadsheetml/2006/main">
  <c r="B22" i="1" l="1"/>
  <c r="E40" i="1" l="1"/>
  <c r="E44" i="1"/>
  <c r="F40" i="1"/>
  <c r="F44" i="1"/>
  <c r="G40" i="1"/>
  <c r="G44" i="1"/>
  <c r="H40" i="1"/>
  <c r="H44" i="1"/>
  <c r="I40" i="1"/>
  <c r="I44" i="1"/>
  <c r="J40" i="1"/>
  <c r="J44" i="1"/>
  <c r="K40" i="1"/>
  <c r="K44" i="1"/>
  <c r="L40" i="1"/>
  <c r="L44" i="1"/>
  <c r="M40" i="1"/>
  <c r="M44" i="1"/>
  <c r="N40" i="1"/>
  <c r="N44" i="1"/>
  <c r="O40" i="1"/>
  <c r="O44" i="1"/>
  <c r="P40" i="1"/>
  <c r="P44" i="1"/>
  <c r="Q40" i="1"/>
  <c r="Q44" i="1"/>
  <c r="D40" i="1"/>
  <c r="D44" i="1"/>
  <c r="D49" i="1"/>
  <c r="C49" i="1"/>
  <c r="C50" i="1" s="1"/>
  <c r="D50" i="1" s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C34" i="1"/>
  <c r="C51" i="1"/>
  <c r="B12" i="1"/>
  <c r="B23" i="1"/>
  <c r="B20" i="1" l="1"/>
  <c r="B30" i="1" s="1"/>
  <c r="C53" i="1" s="1"/>
  <c r="D51" i="1"/>
  <c r="E50" i="1"/>
  <c r="D53" i="1" l="1"/>
  <c r="E51" i="1"/>
  <c r="E53" i="1" s="1"/>
  <c r="F50" i="1"/>
  <c r="G50" i="1" l="1"/>
  <c r="F51" i="1"/>
  <c r="F53" i="1" s="1"/>
  <c r="H50" i="1" l="1"/>
  <c r="G51" i="1"/>
  <c r="G53" i="1" s="1"/>
  <c r="H51" i="1" l="1"/>
  <c r="H53" i="1" s="1"/>
  <c r="I50" i="1"/>
  <c r="I51" i="1" l="1"/>
  <c r="I53" i="1" s="1"/>
  <c r="J50" i="1"/>
  <c r="K50" i="1" l="1"/>
  <c r="J51" i="1"/>
  <c r="J53" i="1" s="1"/>
  <c r="L50" i="1" l="1"/>
  <c r="K51" i="1"/>
  <c r="K53" i="1" s="1"/>
  <c r="L51" i="1" l="1"/>
  <c r="L53" i="1" s="1"/>
  <c r="M50" i="1"/>
  <c r="M51" i="1" l="1"/>
  <c r="M53" i="1" s="1"/>
  <c r="N50" i="1"/>
  <c r="O50" i="1" l="1"/>
  <c r="N51" i="1"/>
  <c r="N53" i="1" s="1"/>
  <c r="P50" i="1" l="1"/>
  <c r="O51" i="1"/>
  <c r="O53" i="1" s="1"/>
  <c r="P51" i="1" l="1"/>
  <c r="P53" i="1" s="1"/>
  <c r="Q50" i="1"/>
  <c r="Q51" i="1" s="1"/>
  <c r="Q53" i="1" s="1"/>
  <c r="B55" i="1" l="1"/>
  <c r="B56" i="1"/>
</calcChain>
</file>

<file path=xl/sharedStrings.xml><?xml version="1.0" encoding="utf-8"?>
<sst xmlns="http://schemas.openxmlformats.org/spreadsheetml/2006/main" count="42" uniqueCount="41">
  <si>
    <t>ОЦЕНА НА КАПИТАЛНИ ИНВЕСТИЦИИ</t>
  </si>
  <si>
    <t>Легенда</t>
  </si>
  <si>
    <t>Инпути потребни за пресметката</t>
  </si>
  <si>
    <t>Формула - ексел програмот ќе даде преоден резултат потребен за конечниот аутпут</t>
  </si>
  <si>
    <t>Формула - конечен аутпут</t>
  </si>
  <si>
    <t>Извори на финансирање</t>
  </si>
  <si>
    <t>Сопствен капитал</t>
  </si>
  <si>
    <t>Долг</t>
  </si>
  <si>
    <t>Цена</t>
  </si>
  <si>
    <t>Износ</t>
  </si>
  <si>
    <t>Во постојани средства</t>
  </si>
  <si>
    <t>Во обртни средства</t>
  </si>
  <si>
    <t>Стартна инвестиција:</t>
  </si>
  <si>
    <t>Период</t>
  </si>
  <si>
    <t>Проектирани приходи</t>
  </si>
  <si>
    <t>Терминална вредност</t>
  </si>
  <si>
    <t>Фиксни трошоци</t>
  </si>
  <si>
    <t>Трошоци за финансирање</t>
  </si>
  <si>
    <t>Дивиденди</t>
  </si>
  <si>
    <t>Данок на добивка</t>
  </si>
  <si>
    <t>Учество на долгот во изворите</t>
  </si>
  <si>
    <t>Учество на обичниот капитал</t>
  </si>
  <si>
    <t>Бета коеф. на проектот</t>
  </si>
  <si>
    <t>Безризична стапка на принос</t>
  </si>
  <si>
    <t>Пазарна премија за ризик</t>
  </si>
  <si>
    <t>Пресм. дисконтна стапка</t>
  </si>
  <si>
    <t>Инфлација</t>
  </si>
  <si>
    <t xml:space="preserve">Дисконтна стапка која ќе се  </t>
  </si>
  <si>
    <t>користи при пресметките</t>
  </si>
  <si>
    <t>Кумулативен паричен тек</t>
  </si>
  <si>
    <t>Нето приноси (рентабилност)</t>
  </si>
  <si>
    <t>Нето паричен тек (ликвидност)</t>
  </si>
  <si>
    <t>Дисконтирани нето приноси</t>
  </si>
  <si>
    <t>Нето сегашна вредност</t>
  </si>
  <si>
    <t>Интерна стапка на принос</t>
  </si>
  <si>
    <t>Варијабилни трошоци (% од приходи)</t>
  </si>
  <si>
    <t>Трошоци за кредит</t>
  </si>
  <si>
    <t>Директно внесена дисконтна стапка</t>
  </si>
  <si>
    <t>вредности  во жолтите ќелии.</t>
  </si>
  <si>
    <r>
      <t>Ако</t>
    </r>
    <r>
      <rPr>
        <i/>
        <sz val="12"/>
        <color theme="1"/>
        <rFont val="Arial"/>
        <family val="2"/>
      </rPr>
      <t xml:space="preserve"> сакате да користите директно внесена дисконтна стапка внесете „1“ во B17</t>
    </r>
  </si>
  <si>
    <t xml:space="preserve">и внесете ја дисконтната стапка во B19, во спротивно оставете ја В17 празна и внесете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</si>
</sst>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0" borderId="1" xfId="0" applyFont="1" applyBorder="1"/>
    <xf numFmtId="0" fontId="4" fillId="0" borderId="4" xfId="0" applyFont="1" applyBorder="1"/>
    <xf numFmtId="0" fontId="5" fillId="0" borderId="2" xfId="0" applyFont="1" applyBorder="1"/>
    <xf numFmtId="0" fontId="7" fillId="0" borderId="0" xfId="0" applyFont="1" applyFill="1" applyBorder="1"/>
    <xf numFmtId="0" fontId="7" fillId="4" borderId="2" xfId="0" applyFont="1" applyFill="1" applyBorder="1"/>
    <xf numFmtId="0" fontId="4" fillId="0" borderId="1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0" fontId="8" fillId="0" borderId="1" xfId="0" applyFont="1" applyBorder="1"/>
    <xf numFmtId="0" fontId="4" fillId="0" borderId="3" xfId="0" applyFont="1" applyBorder="1"/>
    <xf numFmtId="0" fontId="4" fillId="0" borderId="2" xfId="0" applyFont="1" applyFill="1" applyBorder="1"/>
    <xf numFmtId="0" fontId="4" fillId="0" borderId="4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7" fillId="4" borderId="8" xfId="0" applyFont="1" applyFill="1" applyBorder="1"/>
    <xf numFmtId="0" fontId="7" fillId="4" borderId="15" xfId="0" applyFont="1" applyFill="1" applyBorder="1"/>
    <xf numFmtId="0" fontId="7" fillId="4" borderId="17" xfId="0" applyFont="1" applyFill="1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0" fontId="4" fillId="3" borderId="1" xfId="0" applyNumberFormat="1" applyFont="1" applyFill="1" applyBorder="1" applyProtection="1">
      <protection hidden="1"/>
    </xf>
    <xf numFmtId="3" fontId="4" fillId="2" borderId="1" xfId="0" applyNumberFormat="1" applyFont="1" applyFill="1" applyBorder="1" applyProtection="1">
      <protection locked="0"/>
    </xf>
    <xf numFmtId="10" fontId="4" fillId="2" borderId="1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10" fontId="4" fillId="2" borderId="2" xfId="0" applyNumberFormat="1" applyFont="1" applyFill="1" applyBorder="1" applyAlignment="1" applyProtection="1">
      <alignment horizontal="center" vertical="center"/>
      <protection locked="0"/>
    </xf>
    <xf numFmtId="10" fontId="4" fillId="3" borderId="9" xfId="0" applyNumberFormat="1" applyFont="1" applyFill="1" applyBorder="1" applyAlignment="1" applyProtection="1">
      <alignment horizontal="center" vertical="center"/>
      <protection hidden="1"/>
    </xf>
    <xf numFmtId="10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/>
      <protection locked="0"/>
    </xf>
    <xf numFmtId="10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4" fillId="3" borderId="1" xfId="0" applyNumberFormat="1" applyFont="1" applyFill="1" applyBorder="1" applyProtection="1">
      <protection hidden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Protection="1"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Protection="1"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hidden="1"/>
    </xf>
    <xf numFmtId="3" fontId="4" fillId="2" borderId="4" xfId="0" applyNumberFormat="1" applyFont="1" applyFill="1" applyBorder="1" applyAlignment="1" applyProtection="1">
      <alignment horizontal="center" vertical="center"/>
      <protection locked="0"/>
    </xf>
    <xf numFmtId="3" fontId="7" fillId="4" borderId="12" xfId="0" applyNumberFormat="1" applyFont="1" applyFill="1" applyBorder="1" applyAlignment="1" applyProtection="1">
      <alignment horizontal="center" vertical="center"/>
      <protection hidden="1"/>
    </xf>
    <xf numFmtId="3" fontId="7" fillId="4" borderId="13" xfId="0" applyNumberFormat="1" applyFont="1" applyFill="1" applyBorder="1" applyAlignment="1" applyProtection="1">
      <alignment horizontal="center" vertical="center"/>
      <protection hidden="1"/>
    </xf>
    <xf numFmtId="3" fontId="7" fillId="4" borderId="8" xfId="0" applyNumberFormat="1" applyFont="1" applyFill="1" applyBorder="1" applyAlignment="1" applyProtection="1">
      <alignment horizontal="center" vertical="center"/>
      <protection hidden="1"/>
    </xf>
    <xf numFmtId="3" fontId="7" fillId="4" borderId="14" xfId="0" applyNumberFormat="1" applyFont="1" applyFill="1" applyBorder="1" applyAlignment="1" applyProtection="1">
      <alignment horizontal="center" vertical="center"/>
      <protection hidden="1"/>
    </xf>
    <xf numFmtId="3" fontId="7" fillId="4" borderId="5" xfId="0" applyNumberFormat="1" applyFont="1" applyFill="1" applyBorder="1" applyAlignment="1" applyProtection="1">
      <alignment horizontal="center" vertical="center"/>
      <protection hidden="1"/>
    </xf>
    <xf numFmtId="3" fontId="7" fillId="4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3" fontId="7" fillId="4" borderId="16" xfId="0" applyNumberFormat="1" applyFont="1" applyFill="1" applyBorder="1" applyProtection="1">
      <protection hidden="1"/>
    </xf>
    <xf numFmtId="0" fontId="4" fillId="0" borderId="0" xfId="0" applyFont="1" applyProtection="1">
      <protection hidden="1"/>
    </xf>
    <xf numFmtId="10" fontId="7" fillId="4" borderId="18" xfId="0" applyNumberFormat="1" applyFont="1" applyFill="1" applyBorder="1" applyProtection="1">
      <protection hidden="1"/>
    </xf>
    <xf numFmtId="10" fontId="4" fillId="3" borderId="1" xfId="0" applyNumberFormat="1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3"/>
  <sheetViews>
    <sheetView tabSelected="1" workbookViewId="0">
      <selection sqref="A1:K1"/>
    </sheetView>
  </sheetViews>
  <sheetFormatPr defaultRowHeight="15" x14ac:dyDescent="0.25"/>
  <cols>
    <col min="1" max="1" width="39.140625" customWidth="1"/>
    <col min="2" max="2" width="12.140625" customWidth="1"/>
    <col min="3" max="3" width="11.85546875" customWidth="1"/>
    <col min="4" max="17" width="11.5703125" customWidth="1"/>
  </cols>
  <sheetData>
    <row r="1" spans="1:47" ht="21" thickBot="1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47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.7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.75" x14ac:dyDescent="0.25">
      <c r="A4" s="3"/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5.75" x14ac:dyDescent="0.25">
      <c r="A5" s="4"/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5.75" x14ac:dyDescent="0.25">
      <c r="A6" s="5"/>
      <c r="B6" s="2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.75" x14ac:dyDescent="0.25">
      <c r="A8" s="2"/>
      <c r="B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6.5" thickBot="1" x14ac:dyDescent="0.3">
      <c r="A9" s="2"/>
      <c r="B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6.5" thickBot="1" x14ac:dyDescent="0.3">
      <c r="A10" s="8" t="s">
        <v>5</v>
      </c>
      <c r="B10" s="8" t="s">
        <v>8</v>
      </c>
      <c r="C10" s="8" t="s">
        <v>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.75" x14ac:dyDescent="0.25">
      <c r="A11" s="7"/>
      <c r="B11" s="7"/>
      <c r="C11" s="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5.75" x14ac:dyDescent="0.25">
      <c r="A12" s="6" t="s">
        <v>6</v>
      </c>
      <c r="B12" s="35">
        <f>B25+B27+B26*B24</f>
        <v>0.14400000000000002</v>
      </c>
      <c r="C12" s="36">
        <v>50000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5.75" x14ac:dyDescent="0.25">
      <c r="A13" s="6" t="s">
        <v>7</v>
      </c>
      <c r="B13" s="37">
        <v>4.4999999999999998E-2</v>
      </c>
      <c r="C13" s="36">
        <v>350000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.75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.75" x14ac:dyDescent="0.25">
      <c r="A15" s="28" t="s">
        <v>39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6.5" thickBot="1" x14ac:dyDescent="0.3">
      <c r="A16" s="29" t="s">
        <v>40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6.5" thickBot="1" x14ac:dyDescent="0.3">
      <c r="A17" s="29" t="s">
        <v>38</v>
      </c>
      <c r="B17" s="38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6.5" thickBot="1" x14ac:dyDescent="0.3"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6.5" thickBot="1" x14ac:dyDescent="0.3">
      <c r="A19" s="19" t="s">
        <v>37</v>
      </c>
      <c r="B19" s="39">
        <v>7.4999999999999997E-2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6.5" thickBot="1" x14ac:dyDescent="0.3">
      <c r="A20" s="19" t="s">
        <v>25</v>
      </c>
      <c r="B20" s="40">
        <f>B13*(1-B21)*B22+B12*B23</f>
        <v>5.3437500000000006E-2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.75" x14ac:dyDescent="0.25">
      <c r="A21" s="20" t="s">
        <v>19</v>
      </c>
      <c r="B21" s="41">
        <v>0.1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5.75" x14ac:dyDescent="0.25">
      <c r="A22" s="11" t="s">
        <v>20</v>
      </c>
      <c r="B22" s="63">
        <f>C13/(C13+C12)</f>
        <v>0.875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5.75" x14ac:dyDescent="0.25">
      <c r="A23" s="11" t="s">
        <v>21</v>
      </c>
      <c r="B23" s="63">
        <f>C12/(C12+C13)</f>
        <v>0.125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5.75" x14ac:dyDescent="0.25">
      <c r="A24" s="6" t="s">
        <v>22</v>
      </c>
      <c r="B24" s="42">
        <v>1.2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5.75" x14ac:dyDescent="0.25">
      <c r="A25" s="6" t="s">
        <v>23</v>
      </c>
      <c r="B25" s="43">
        <v>0.04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5.75" x14ac:dyDescent="0.25">
      <c r="A26" s="11" t="s">
        <v>24</v>
      </c>
      <c r="B26" s="43">
        <v>7.0000000000000007E-2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5.75" x14ac:dyDescent="0.25">
      <c r="A27" s="11" t="s">
        <v>26</v>
      </c>
      <c r="B27" s="43">
        <v>0.02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6.5" thickBot="1" x14ac:dyDescent="0.3"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6.5" thickBot="1" x14ac:dyDescent="0.3">
      <c r="A29" s="21" t="s">
        <v>27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6.5" thickBot="1" x14ac:dyDescent="0.3">
      <c r="A30" s="22" t="s">
        <v>28</v>
      </c>
      <c r="B30" s="44">
        <f>IF(B17=1,B19,B20)</f>
        <v>5.3437500000000006E-2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5.75" x14ac:dyDescent="0.25">
      <c r="A31" s="27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6.5" thickBot="1" x14ac:dyDescent="0.3">
      <c r="C32" s="34" t="s">
        <v>13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6.5" thickBot="1" x14ac:dyDescent="0.3">
      <c r="C33" s="12">
        <v>0</v>
      </c>
      <c r="D33" s="13">
        <v>1</v>
      </c>
      <c r="E33" s="13">
        <v>2</v>
      </c>
      <c r="F33" s="13">
        <v>3</v>
      </c>
      <c r="G33" s="13">
        <v>4</v>
      </c>
      <c r="H33" s="13">
        <v>5</v>
      </c>
      <c r="I33" s="13">
        <v>6</v>
      </c>
      <c r="J33" s="13">
        <v>7</v>
      </c>
      <c r="K33" s="13">
        <v>8</v>
      </c>
      <c r="L33" s="13">
        <v>9</v>
      </c>
      <c r="M33" s="13">
        <v>10</v>
      </c>
      <c r="N33" s="13">
        <v>11</v>
      </c>
      <c r="O33" s="13">
        <v>12</v>
      </c>
      <c r="P33" s="13">
        <v>13</v>
      </c>
      <c r="Q33" s="14">
        <v>14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6.5" thickBot="1" x14ac:dyDescent="0.3">
      <c r="A34" s="8" t="s">
        <v>12</v>
      </c>
      <c r="C34" s="45">
        <f>C35+C36</f>
        <v>450000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5.75" x14ac:dyDescent="0.25">
      <c r="A35" s="7" t="s">
        <v>10</v>
      </c>
      <c r="B35" s="2"/>
      <c r="C35" s="36">
        <v>300000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5.75" x14ac:dyDescent="0.25">
      <c r="A36" s="11" t="s">
        <v>11</v>
      </c>
      <c r="C36" s="36">
        <v>150000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5.75" x14ac:dyDescent="0.25">
      <c r="A37" s="2"/>
      <c r="B37" s="2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.75" x14ac:dyDescent="0.25">
      <c r="A38" s="6" t="s">
        <v>14</v>
      </c>
      <c r="B38" s="15"/>
      <c r="C38" s="48"/>
      <c r="D38" s="49">
        <v>55000</v>
      </c>
      <c r="E38" s="49">
        <v>57000</v>
      </c>
      <c r="F38" s="49">
        <v>60000</v>
      </c>
      <c r="G38" s="49">
        <v>65000</v>
      </c>
      <c r="H38" s="49">
        <v>67500</v>
      </c>
      <c r="I38" s="49">
        <v>70000</v>
      </c>
      <c r="J38" s="49">
        <v>72500</v>
      </c>
      <c r="K38" s="49">
        <v>77000</v>
      </c>
      <c r="L38" s="49">
        <v>80000</v>
      </c>
      <c r="M38" s="49">
        <v>78000</v>
      </c>
      <c r="N38" s="49">
        <v>75000</v>
      </c>
      <c r="O38" s="49">
        <v>75000</v>
      </c>
      <c r="P38" s="49">
        <v>75000</v>
      </c>
      <c r="Q38" s="49">
        <v>75000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5.75" x14ac:dyDescent="0.25">
      <c r="A39" s="6" t="s">
        <v>15</v>
      </c>
      <c r="B39" s="15"/>
      <c r="C39" s="48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36">
        <v>350000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.75" x14ac:dyDescent="0.25">
      <c r="A40" s="6" t="s">
        <v>35</v>
      </c>
      <c r="B40" s="43">
        <v>0.35</v>
      </c>
      <c r="C40" s="16"/>
      <c r="D40" s="51">
        <f>$B$40*D38</f>
        <v>19250</v>
      </c>
      <c r="E40" s="51">
        <f t="shared" ref="E40:Q40" si="0">$B$40*E38</f>
        <v>19950</v>
      </c>
      <c r="F40" s="51">
        <f t="shared" si="0"/>
        <v>21000</v>
      </c>
      <c r="G40" s="51">
        <f t="shared" si="0"/>
        <v>22750</v>
      </c>
      <c r="H40" s="51">
        <f t="shared" si="0"/>
        <v>23625</v>
      </c>
      <c r="I40" s="51">
        <f t="shared" si="0"/>
        <v>24500</v>
      </c>
      <c r="J40" s="51">
        <f t="shared" si="0"/>
        <v>25375</v>
      </c>
      <c r="K40" s="51">
        <f t="shared" si="0"/>
        <v>26950</v>
      </c>
      <c r="L40" s="51">
        <f t="shared" si="0"/>
        <v>28000</v>
      </c>
      <c r="M40" s="51">
        <f t="shared" si="0"/>
        <v>27300</v>
      </c>
      <c r="N40" s="51">
        <f t="shared" si="0"/>
        <v>26250</v>
      </c>
      <c r="O40" s="51">
        <f t="shared" si="0"/>
        <v>26250</v>
      </c>
      <c r="P40" s="51">
        <f t="shared" si="0"/>
        <v>26250</v>
      </c>
      <c r="Q40" s="51">
        <f t="shared" si="0"/>
        <v>26250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5.75" x14ac:dyDescent="0.25">
      <c r="A41" s="6" t="s">
        <v>16</v>
      </c>
      <c r="B41" s="15"/>
      <c r="C41" s="15"/>
      <c r="D41" s="49">
        <v>5500</v>
      </c>
      <c r="E41" s="49">
        <v>5500</v>
      </c>
      <c r="F41" s="49">
        <v>5500</v>
      </c>
      <c r="G41" s="49">
        <v>5500</v>
      </c>
      <c r="H41" s="49">
        <v>5500</v>
      </c>
      <c r="I41" s="49">
        <v>5500</v>
      </c>
      <c r="J41" s="49">
        <v>5500</v>
      </c>
      <c r="K41" s="49">
        <v>5500</v>
      </c>
      <c r="L41" s="49">
        <v>5500</v>
      </c>
      <c r="M41" s="49">
        <v>5500</v>
      </c>
      <c r="N41" s="49">
        <v>5500</v>
      </c>
      <c r="O41" s="49">
        <v>5500</v>
      </c>
      <c r="P41" s="49">
        <v>5500</v>
      </c>
      <c r="Q41" s="49">
        <v>5500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.75" x14ac:dyDescent="0.25">
      <c r="A42" s="17" t="s">
        <v>17</v>
      </c>
      <c r="B42" s="15"/>
      <c r="C42" s="15"/>
      <c r="D42" s="15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5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5.75" x14ac:dyDescent="0.25">
      <c r="A43" s="6" t="s">
        <v>36</v>
      </c>
      <c r="B43" s="48"/>
      <c r="C43" s="48"/>
      <c r="D43" s="49">
        <v>25000</v>
      </c>
      <c r="E43" s="49">
        <v>25000</v>
      </c>
      <c r="F43" s="49">
        <v>25000</v>
      </c>
      <c r="G43" s="49">
        <v>25000</v>
      </c>
      <c r="H43" s="49">
        <v>25000</v>
      </c>
      <c r="I43" s="49">
        <v>25000</v>
      </c>
      <c r="J43" s="49">
        <v>25000</v>
      </c>
      <c r="K43" s="49">
        <v>25000</v>
      </c>
      <c r="L43" s="49">
        <v>25000</v>
      </c>
      <c r="M43" s="49">
        <v>25000</v>
      </c>
      <c r="N43" s="49">
        <v>25000</v>
      </c>
      <c r="O43" s="49">
        <v>25000</v>
      </c>
      <c r="P43" s="49">
        <v>25000</v>
      </c>
      <c r="Q43" s="49">
        <v>25000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5.75" x14ac:dyDescent="0.25">
      <c r="A44" s="6" t="s">
        <v>19</v>
      </c>
      <c r="B44" s="46"/>
      <c r="C44" s="46"/>
      <c r="D44" s="52">
        <f>(D38-D40-D41-D43)*$B$21</f>
        <v>525</v>
      </c>
      <c r="E44" s="52">
        <f t="shared" ref="E44:Q44" si="1">(E38-E40-E41-E43)*$B$21</f>
        <v>655</v>
      </c>
      <c r="F44" s="52">
        <f t="shared" si="1"/>
        <v>850</v>
      </c>
      <c r="G44" s="52">
        <f t="shared" si="1"/>
        <v>1175</v>
      </c>
      <c r="H44" s="52">
        <f t="shared" si="1"/>
        <v>1337.5</v>
      </c>
      <c r="I44" s="52">
        <f t="shared" si="1"/>
        <v>1500</v>
      </c>
      <c r="J44" s="52">
        <f t="shared" si="1"/>
        <v>1662.5</v>
      </c>
      <c r="K44" s="52">
        <f t="shared" si="1"/>
        <v>1955</v>
      </c>
      <c r="L44" s="52">
        <f t="shared" si="1"/>
        <v>2150</v>
      </c>
      <c r="M44" s="52">
        <f t="shared" si="1"/>
        <v>2020</v>
      </c>
      <c r="N44" s="52">
        <f t="shared" si="1"/>
        <v>1825</v>
      </c>
      <c r="O44" s="52">
        <f t="shared" si="1"/>
        <v>1825</v>
      </c>
      <c r="P44" s="52">
        <f t="shared" si="1"/>
        <v>1825</v>
      </c>
      <c r="Q44" s="52">
        <f t="shared" si="1"/>
        <v>1825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5.75" x14ac:dyDescent="0.25">
      <c r="A45" s="6" t="s">
        <v>18</v>
      </c>
      <c r="B45" s="47"/>
      <c r="C45" s="47"/>
      <c r="D45" s="49">
        <v>0</v>
      </c>
      <c r="E45" s="49">
        <v>0</v>
      </c>
      <c r="F45" s="49">
        <v>0</v>
      </c>
      <c r="G45" s="49">
        <v>2000</v>
      </c>
      <c r="H45" s="49">
        <v>3500</v>
      </c>
      <c r="I45" s="49">
        <v>4500</v>
      </c>
      <c r="J45" s="49">
        <v>5000</v>
      </c>
      <c r="K45" s="49">
        <v>5500</v>
      </c>
      <c r="L45" s="49">
        <v>10000</v>
      </c>
      <c r="M45" s="49">
        <v>15000</v>
      </c>
      <c r="N45" s="49">
        <v>17500</v>
      </c>
      <c r="O45" s="49">
        <v>20000</v>
      </c>
      <c r="P45" s="49">
        <v>22500</v>
      </c>
      <c r="Q45" s="49">
        <v>25000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5.75" x14ac:dyDescent="0.25">
      <c r="B46" s="2"/>
      <c r="C46" s="2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6.5" thickBo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6.5" thickBot="1" x14ac:dyDescent="0.3">
      <c r="A49" s="23" t="s">
        <v>31</v>
      </c>
      <c r="B49" s="9"/>
      <c r="C49" s="53">
        <f>C12+C13-C34</f>
        <v>-50000</v>
      </c>
      <c r="D49" s="54">
        <f t="shared" ref="D49:Q49" si="2">D38-D40-D41-D43-D44-D45</f>
        <v>4725</v>
      </c>
      <c r="E49" s="54">
        <f t="shared" si="2"/>
        <v>5895</v>
      </c>
      <c r="F49" s="54">
        <f t="shared" si="2"/>
        <v>7650</v>
      </c>
      <c r="G49" s="54">
        <f t="shared" si="2"/>
        <v>8575</v>
      </c>
      <c r="H49" s="54">
        <f t="shared" si="2"/>
        <v>8537.5</v>
      </c>
      <c r="I49" s="54">
        <f t="shared" si="2"/>
        <v>9000</v>
      </c>
      <c r="J49" s="54">
        <f t="shared" si="2"/>
        <v>9962.5</v>
      </c>
      <c r="K49" s="54">
        <f t="shared" si="2"/>
        <v>12095</v>
      </c>
      <c r="L49" s="54">
        <f t="shared" si="2"/>
        <v>9350</v>
      </c>
      <c r="M49" s="54">
        <f t="shared" si="2"/>
        <v>3180</v>
      </c>
      <c r="N49" s="54">
        <f t="shared" si="2"/>
        <v>-1075</v>
      </c>
      <c r="O49" s="54">
        <f t="shared" si="2"/>
        <v>-3575</v>
      </c>
      <c r="P49" s="54">
        <f t="shared" si="2"/>
        <v>-6075</v>
      </c>
      <c r="Q49" s="54">
        <f t="shared" si="2"/>
        <v>-8575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6.5" thickBot="1" x14ac:dyDescent="0.3">
      <c r="A50" s="10" t="s">
        <v>29</v>
      </c>
      <c r="B50" s="15"/>
      <c r="C50" s="55">
        <f>C49</f>
        <v>-50000</v>
      </c>
      <c r="D50" s="56">
        <f>C50+D49</f>
        <v>-45275</v>
      </c>
      <c r="E50" s="56">
        <f t="shared" ref="E50:Q50" si="3">D50+E49</f>
        <v>-39380</v>
      </c>
      <c r="F50" s="56">
        <f t="shared" si="3"/>
        <v>-31730</v>
      </c>
      <c r="G50" s="56">
        <f t="shared" si="3"/>
        <v>-23155</v>
      </c>
      <c r="H50" s="56">
        <f t="shared" si="3"/>
        <v>-14617.5</v>
      </c>
      <c r="I50" s="56">
        <f t="shared" si="3"/>
        <v>-5617.5</v>
      </c>
      <c r="J50" s="56">
        <f t="shared" si="3"/>
        <v>4345</v>
      </c>
      <c r="K50" s="56">
        <f t="shared" si="3"/>
        <v>16440</v>
      </c>
      <c r="L50" s="56">
        <f t="shared" si="3"/>
        <v>25790</v>
      </c>
      <c r="M50" s="56">
        <f t="shared" si="3"/>
        <v>28970</v>
      </c>
      <c r="N50" s="56">
        <f t="shared" si="3"/>
        <v>27895</v>
      </c>
      <c r="O50" s="56">
        <f t="shared" si="3"/>
        <v>24320</v>
      </c>
      <c r="P50" s="56">
        <f t="shared" si="3"/>
        <v>18245</v>
      </c>
      <c r="Q50" s="56">
        <f t="shared" si="3"/>
        <v>9670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6.5" thickBot="1" x14ac:dyDescent="0.3">
      <c r="A51" s="10" t="s">
        <v>30</v>
      </c>
      <c r="B51" s="2"/>
      <c r="C51" s="57">
        <f>0-C34</f>
        <v>-450000</v>
      </c>
      <c r="D51" s="58">
        <f t="shared" ref="D51:P51" si="4">D50+D43+D44</f>
        <v>-19750</v>
      </c>
      <c r="E51" s="58">
        <f t="shared" si="4"/>
        <v>-13725</v>
      </c>
      <c r="F51" s="58">
        <f t="shared" si="4"/>
        <v>-5880</v>
      </c>
      <c r="G51" s="58">
        <f t="shared" si="4"/>
        <v>3020</v>
      </c>
      <c r="H51" s="58">
        <f t="shared" si="4"/>
        <v>11720</v>
      </c>
      <c r="I51" s="58">
        <f t="shared" si="4"/>
        <v>20882.5</v>
      </c>
      <c r="J51" s="58">
        <f t="shared" si="4"/>
        <v>31007.5</v>
      </c>
      <c r="K51" s="58">
        <f t="shared" si="4"/>
        <v>43395</v>
      </c>
      <c r="L51" s="58">
        <f t="shared" si="4"/>
        <v>52940</v>
      </c>
      <c r="M51" s="58">
        <f t="shared" si="4"/>
        <v>55990</v>
      </c>
      <c r="N51" s="58">
        <f t="shared" si="4"/>
        <v>54720</v>
      </c>
      <c r="O51" s="58">
        <f t="shared" si="4"/>
        <v>51145</v>
      </c>
      <c r="P51" s="58">
        <f t="shared" si="4"/>
        <v>45070</v>
      </c>
      <c r="Q51" s="58">
        <f>Q50+Q43+Q44+Q39</f>
        <v>386495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6.5" thickBot="1" x14ac:dyDescent="0.3"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6.5" thickBot="1" x14ac:dyDescent="0.3">
      <c r="A53" s="10" t="s">
        <v>32</v>
      </c>
      <c r="B53" s="59"/>
      <c r="C53" s="57">
        <f>C51/(1+$B$30)^C33</f>
        <v>-450000</v>
      </c>
      <c r="D53" s="57">
        <f t="shared" ref="D53:Q53" si="5">D51/(1+$B$30)^D33</f>
        <v>-18748.14595075645</v>
      </c>
      <c r="E53" s="57">
        <f t="shared" si="5"/>
        <v>-12367.866953910283</v>
      </c>
      <c r="F53" s="57">
        <f t="shared" si="5"/>
        <v>-5029.8033230998108</v>
      </c>
      <c r="G53" s="57">
        <f t="shared" si="5"/>
        <v>2452.2901072188643</v>
      </c>
      <c r="H53" s="57">
        <f t="shared" si="5"/>
        <v>9034.0760185862946</v>
      </c>
      <c r="I53" s="57">
        <f t="shared" si="5"/>
        <v>15280.228364852859</v>
      </c>
      <c r="J53" s="57">
        <f t="shared" si="5"/>
        <v>21537.998033084423</v>
      </c>
      <c r="K53" s="57">
        <f t="shared" si="5"/>
        <v>28613.402173431692</v>
      </c>
      <c r="L53" s="57">
        <f t="shared" si="5"/>
        <v>33136.372918934918</v>
      </c>
      <c r="M53" s="57">
        <f t="shared" si="5"/>
        <v>33267.696094612911</v>
      </c>
      <c r="N53" s="57">
        <f t="shared" si="5"/>
        <v>30863.812540110113</v>
      </c>
      <c r="O53" s="57">
        <f t="shared" si="5"/>
        <v>27384.063457733431</v>
      </c>
      <c r="P53" s="57">
        <f t="shared" si="5"/>
        <v>22907.278372021421</v>
      </c>
      <c r="Q53" s="57">
        <f t="shared" si="5"/>
        <v>186475.18260471939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6.5" thickBot="1" x14ac:dyDescent="0.3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x14ac:dyDescent="0.25">
      <c r="A55" s="24" t="s">
        <v>33</v>
      </c>
      <c r="B55" s="60">
        <f>C53+D53+E53+F53+G53+H53+I53+J53+K53+L53+M53+N53+O53+P53+Q53</f>
        <v>-75193.415542460221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6.5" thickBot="1" x14ac:dyDescent="0.3">
      <c r="A56" s="25" t="s">
        <v>34</v>
      </c>
      <c r="B56" s="62">
        <f>IRR(C53:Q53,B30)</f>
        <v>-1.4561834854638134E-2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.7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.7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.75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7" ht="1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7" ht="1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7" ht="1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7" ht="1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7" ht="1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7" ht="1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7" ht="1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7" ht="1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7" ht="1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ht="1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ht="1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ht="1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ht="1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ht="1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ht="1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ht="1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ht="1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ht="1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ht="1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ht="1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ht="1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ht="1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ht="1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ht="1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ht="1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ht="1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ht="1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ht="1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ht="1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ht="1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ht="1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ht="1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ht="1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ht="1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ht="1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ht="1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ht="1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ht="1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ht="1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ht="1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ht="1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ht="1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ht="1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ht="1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ht="1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ht="1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ht="1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ht="1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ht="1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ht="1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ht="1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ht="1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ht="1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ht="1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ht="1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ht="1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ht="1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ht="1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ht="1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ht="1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ht="1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ht="1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ht="1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ht="1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ht="1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ht="1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ht="1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ht="1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ht="1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ht="1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ht="1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ht="1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ht="1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ht="1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ht="1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ht="1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ht="1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ht="1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ht="1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ht="1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ht="1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ht="1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ht="1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ht="1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ht="1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ht="1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ht="1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ht="1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ht="1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ht="1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ht="1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ht="1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ht="1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ht="1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ht="1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ht="1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ht="1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ht="1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ht="1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ht="1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ht="1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ht="1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ht="1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ht="1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ht="1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ht="1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ht="1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ht="1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ht="1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ht="1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ht="1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ht="1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ht="1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ht="1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ht="1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ht="1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ht="1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ht="1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ht="1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ht="1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ht="1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ht="1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ht="1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ht="1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ht="1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ht="1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ht="1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ht="1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ht="1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ht="1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ht="18" x14ac:dyDescent="0.25"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ht="18" x14ac:dyDescent="0.25"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</sheetData>
  <sheetProtection password="CF5F" sheet="1" objects="1" scenarios="1"/>
  <mergeCells count="2">
    <mergeCell ref="A1:K1"/>
    <mergeCell ref="C32:Q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Капитални инвестиции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2012-07-23T17:11:29Z</dcterms:created>
  <dcterms:modified xsi:type="dcterms:W3CDTF">2013-06-25T12:14:47Z</dcterms:modified>
</cp:coreProperties>
</file>